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02_EDM\Monitoring_GAS\THE\THE - Anforderung Prüfung 2022\Verfahrensspez. Parameter\"/>
    </mc:Choice>
  </mc:AlternateContent>
  <xr:revisionPtr revIDLastSave="0" documentId="8_{9031BAD7-DAFD-4361-B3B5-6E4E0B930E2A}" xr6:coauthVersionLast="36" xr6:coauthVersionMax="36" xr10:uidLastSave="{00000000-0000-0000-0000-000000000000}"/>
  <bookViews>
    <workbookView xWindow="0" yWindow="0" windowWidth="23040" windowHeight="8196" tabRatio="789" activeTab="5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</workbook>
</file>

<file path=xl/calcChain.xml><?xml version="1.0" encoding="utf-8"?>
<calcChain xmlns="http://schemas.openxmlformats.org/spreadsheetml/2006/main">
  <c r="E59" i="17" l="1"/>
  <c r="R26" i="7" l="1"/>
  <c r="S26" i="7"/>
  <c r="T26" i="7"/>
  <c r="U26" i="7"/>
  <c r="V26" i="7"/>
  <c r="W26" i="7"/>
  <c r="E58" i="17"/>
  <c r="X26" i="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E63" i="18"/>
  <c r="G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K21" i="18" l="1"/>
  <c r="M21" i="18"/>
  <c r="I21" i="18"/>
  <c r="G21" i="18"/>
  <c r="N21" i="18"/>
  <c r="D56" i="18"/>
  <c r="J55" i="18" s="1"/>
  <c r="H21" i="18"/>
  <c r="F21" i="18"/>
  <c r="E21" i="18" s="1"/>
  <c r="L21" i="18"/>
  <c r="E31" i="18"/>
  <c r="D66" i="18"/>
  <c r="K65" i="18" s="1"/>
  <c r="K55" i="18"/>
  <c r="L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G55" i="18" l="1"/>
  <c r="F55" i="18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M20" i="4"/>
  <c r="M19" i="4"/>
  <c r="M16" i="4"/>
  <c r="M18" i="4"/>
  <c r="M17" i="4"/>
  <c r="M15" i="4"/>
  <c r="M14" i="4"/>
  <c r="M13" i="4"/>
  <c r="M12" i="4"/>
  <c r="M11" i="4"/>
  <c r="X25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6" i="7" l="1"/>
  <c r="K26" i="7"/>
  <c r="O26" i="7"/>
  <c r="F12" i="7"/>
  <c r="M26" i="7"/>
  <c r="H26" i="7"/>
  <c r="L26" i="7"/>
  <c r="P26" i="7"/>
  <c r="F13" i="7"/>
  <c r="I26" i="7"/>
  <c r="J26" i="7"/>
  <c r="N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M12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26" i="7" l="1"/>
  <c r="Q18" i="7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<sst xmlns="http://schemas.openxmlformats.org/spreadsheetml/2006/main" count="1376" uniqueCount="679">
  <si>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</si>
  <si>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</si>
  <si>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</si>
  <si>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</si>
  <si>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</si>
  <si>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</si>
  <si>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</si>
  <si>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</si>
  <si>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</si>
  <si>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</si>
  <si>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</si>
  <si>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</si>
  <si>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</si>
  <si>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</si>
  <si>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</si>
  <si>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</si>
  <si>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</si>
  <si>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</si>
  <si>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</si>
  <si>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</si>
  <si>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</si>
  <si>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</si>
  <si>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</si>
  <si>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</si>
  <si>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</si>
  <si>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</si>
  <si>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</si>
  <si>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</si>
  <si>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</si>
  <si>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</si>
  <si>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</si>
  <si>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</si>
  <si>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</si>
  <si>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</si>
  <si>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</si>
  <si>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</si>
  <si>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</si>
  <si>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</si>
  <si>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</si>
  <si>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</si>
  <si>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</si>
  <si>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</si>
  <si>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</si>
  <si>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</si>
  <si>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</si>
  <si>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</si>
  <si>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</si>
  <si>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</si>
  <si>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</si>
  <si>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</si>
  <si>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</si>
  <si>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</si>
  <si>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</si>
  <si>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</si>
  <si>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</si>
  <si>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</si>
  <si>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</si>
  <si>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</si>
  <si>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</si>
  <si>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</si>
  <si>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</si>
  <si>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</si>
  <si>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</si>
  <si>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</si>
  <si>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</si>
  <si>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</si>
  <si>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</si>
  <si>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</si>
  <si>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</si>
  <si>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</si>
  <si>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</si>
  <si>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</si>
  <si>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</si>
  <si>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</si>
  <si>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</si>
  <si>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</si>
  <si>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</si>
  <si>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</si>
  <si>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</si>
  <si>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</si>
  <si>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</si>
  <si>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</si>
  <si>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</si>
  <si>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</si>
  <si>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</si>
  <si>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</si>
  <si>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</si>
  <si>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</si>
  <si>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</si>
  <si>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</si>
  <si>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</si>
  <si>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</si>
  <si>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</si>
  <si>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</si>
  <si>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</si>
  <si>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</si>
  <si>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</si>
  <si>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</si>
  <si>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</si>
  <si>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</si>
  <si>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</si>
  <si>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</si>
  <si>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</si>
  <si>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</si>
  <si>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</si>
  <si>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</si>
  <si>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</si>
  <si>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</si>
  <si>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</si>
  <si>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</si>
  <si>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</si>
  <si>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</si>
  <si>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</si>
  <si>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</si>
  <si>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</si>
  <si>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</si>
  <si>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</si>
  <si>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</si>
  <si>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</si>
  <si>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</si>
  <si>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</si>
  <si>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</si>
  <si>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</si>
  <si>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</si>
  <si>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</si>
  <si>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</si>
  <si>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</si>
  <si>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</si>
  <si>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</si>
  <si>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</si>
  <si>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</si>
  <si>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</si>
  <si>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</si>
  <si>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</si>
  <si>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</si>
  <si>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</si>
  <si>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</si>
  <si>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</si>
  <si>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</si>
  <si>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</si>
  <si>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</si>
  <si>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</si>
  <si>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</si>
  <si>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</si>
  <si>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</si>
  <si>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</si>
  <si>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</si>
  <si>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</si>
  <si>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</si>
  <si>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</si>
  <si>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</si>
  <si>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</si>
  <si>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</si>
  <si>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</si>
  <si>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</si>
  <si>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</si>
  <si>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</si>
  <si>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</si>
  <si>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</si>
  <si>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</si>
  <si>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</si>
  <si>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</si>
  <si>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</si>
  <si>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</si>
  <si>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</si>
  <si>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</si>
  <si>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</si>
  <si>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</si>
  <si>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</si>
  <si>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</si>
  <si>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</si>
  <si>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</si>
  <si>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</si>
  <si>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</si>
  <si>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</si>
  <si>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</si>
  <si>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</si>
  <si>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</si>
  <si>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</si>
  <si>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</si>
  <si>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</si>
  <si>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</si>
  <si>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</si>
  <si>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</si>
  <si>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</si>
  <si>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</si>
  <si>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</si>
  <si>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</si>
  <si>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</si>
  <si>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</si>
  <si>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</si>
  <si>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</si>
  <si>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</si>
  <si>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</si>
  <si>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</si>
  <si>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</si>
  <si>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</si>
  <si>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</si>
  <si>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</si>
  <si>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</si>
  <si>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</si>
  <si>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</si>
  <si>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</si>
  <si>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</si>
  <si>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</si>
  <si>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</si>
  <si>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</si>
  <si>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</si>
  <si>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</si>
  <si>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</si>
  <si>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</si>
  <si>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</si>
  <si>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</si>
  <si>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</si>
  <si>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</si>
  <si>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</si>
  <si>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</si>
  <si>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</si>
  <si>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</si>
  <si>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</si>
  <si>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</si>
  <si>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</si>
  <si>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</si>
  <si>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</si>
  <si>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</si>
  <si>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</si>
  <si>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</si>
  <si>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</si>
  <si>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</si>
  <si>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</si>
  <si>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</si>
  <si>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</si>
  <si>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</si>
  <si>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</si>
  <si>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</si>
  <si>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</si>
  <si>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</si>
  <si>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</si>
  <si>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</si>
  <si>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</si>
  <si>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</si>
  <si>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</si>
  <si>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</si>
  <si>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</si>
  <si>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</si>
  <si>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</si>
  <si>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</si>
  <si>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</si>
  <si>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</si>
  <si>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</si>
  <si>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</si>
  <si>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</si>
  <si>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</si>
  <si>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</si>
  <si>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</si>
  <si>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</si>
  <si>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</si>
  <si>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</si>
  <si>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</si>
  <si>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</si>
  <si>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</si>
  <si>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</si>
  <si>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</si>
  <si>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</si>
  <si>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</si>
  <si>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</si>
  <si>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</si>
  <si>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</si>
  <si>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</si>
  <si>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</si>
  <si>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</si>
  <si>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</si>
  <si>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</si>
  <si>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</si>
  <si>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</si>
  <si>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</si>
  <si>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</si>
  <si>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</si>
  <si>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</si>
  <si>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</si>
  <si>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</si>
  <si>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</si>
  <si>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</si>
  <si>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</si>
  <si>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</si>
  <si>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</si>
  <si>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</si>
  <si>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</si>
  <si>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</si>
  <si>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</si>
  <si>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</si>
  <si>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</si>
  <si>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</si>
  <si>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</si>
  <si>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</si>
  <si>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</si>
  <si>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</si>
  <si>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</si>
  <si>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</si>
  <si>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</si>
  <si>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</si>
  <si>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</si>
  <si>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</si>
  <si>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</si>
  <si>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</si>
  <si>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</si>
  <si>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</si>
  <si>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</si>
  <si>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</si>
  <si>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</si>
  <si>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</si>
  <si>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</si>
  <si>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</si>
  <si>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</si>
  <si>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</si>
  <si>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</si>
  <si>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</si>
  <si>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</si>
  <si>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</si>
  <si>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</si>
  <si>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</si>
  <si>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</si>
  <si>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</si>
  <si>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</si>
  <si>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</si>
  <si>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</si>
  <si>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</si>
  <si>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</si>
  <si>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</si>
  <si>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</si>
  <si>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</si>
  <si>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</si>
  <si>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</si>
  <si>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</si>
  <si>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</si>
  <si>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</si>
  <si>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</si>
  <si>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</si>
  <si>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</si>
  <si>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</si>
  <si>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</si>
  <si>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</si>
  <si>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</si>
  <si>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</si>
  <si>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</si>
  <si>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</si>
  <si>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</si>
  <si>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</si>
  <si>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</si>
  <si>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</si>
  <si>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</si>
  <si>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</si>
  <si>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</si>
  <si>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</si>
  <si>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</si>
  <si>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</si>
  <si>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</si>
  <si>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</si>
  <si>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</si>
  <si>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</si>
  <si>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</si>
  <si>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</si>
  <si>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</si>
  <si>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</si>
  <si>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</si>
  <si>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</si>
  <si>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</si>
  <si>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</si>
  <si>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</si>
  <si>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</si>
  <si>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</si>
  <si>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</si>
  <si>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</si>
  <si>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</si>
  <si>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</si>
  <si>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</si>
  <si>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</si>
  <si>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</si>
  <si>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</si>
  <si>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</si>
  <si>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</si>
  <si>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</si>
  <si>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</si>
  <si>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</si>
  <si>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</si>
  <si>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</si>
  <si>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</si>
  <si>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</si>
  <si>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</si>
  <si>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</si>
  <si>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</si>
  <si>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</si>
  <si>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</si>
  <si>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</si>
  <si>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</si>
  <si>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</si>
  <si>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</si>
  <si>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</si>
  <si>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</si>
  <si>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</si>
  <si>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</si>
  <si>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</si>
  <si>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</si>
  <si>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</si>
  <si>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</si>
  <si>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</si>
  <si>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</si>
  <si>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</si>
  <si>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</si>
  <si>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</si>
  <si>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</si>
  <si>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</si>
  <si>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</si>
  <si>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</si>
  <si>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</si>
  <si>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</si>
  <si>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</si>
  <si>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</si>
  <si>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</si>
  <si>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</si>
  <si>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</si>
  <si>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</si>
  <si>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</si>
  <si>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</si>
  <si>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</si>
  <si>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</si>
  <si>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</si>
  <si>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</si>
  <si>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</si>
  <si>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</si>
  <si>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</si>
  <si>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</si>
  <si>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</si>
  <si>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</si>
  <si>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</si>
  <si>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</si>
  <si>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</si>
  <si>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</si>
  <si>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</si>
  <si>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</si>
  <si>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</si>
  <si>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</si>
  <si>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</si>
  <si>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</si>
  <si>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</si>
  <si>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</si>
  <si>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</si>
  <si>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</si>
  <si>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</si>
  <si>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</si>
  <si>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</si>
  <si>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</si>
  <si>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</si>
  <si>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</si>
  <si>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</si>
  <si>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</si>
  <si>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</si>
  <si>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</si>
  <si>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</si>
  <si>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</si>
  <si>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</si>
  <si>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</si>
  <si>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</si>
  <si>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</si>
  <si>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</si>
  <si>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</si>
  <si>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</si>
  <si>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</si>
  <si>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</si>
  <si>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</si>
  <si>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</si>
  <si>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</si>
  <si>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</si>
  <si>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</si>
  <si>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</si>
  <si>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</si>
  <si>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</si>
  <si>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</si>
  <si>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</si>
  <si>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</si>
  <si>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</si>
  <si>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</si>
  <si>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</si>
  <si>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</si>
  <si>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</si>
  <si>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</si>
  <si>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</si>
  <si>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</si>
  <si>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</si>
  <si>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</si>
  <si>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</si>
  <si>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</si>
  <si>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</si>
  <si>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</si>
  <si>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</si>
  <si>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</si>
  <si>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</si>
  <si>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</si>
  <si>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</si>
  <si>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</si>
  <si>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</si>
  <si>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</si>
  <si>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</si>
  <si>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</si>
  <si>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</si>
  <si>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</si>
  <si>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</si>
  <si>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</si>
  <si>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</si>
  <si>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</si>
  <si>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</si>
  <si>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</si>
  <si>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</si>
  <si>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</si>
  <si>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</si>
  <si>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</si>
  <si>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</si>
  <si>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</si>
  <si>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</si>
  <si>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</si>
  <si>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</si>
  <si>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</si>
  <si>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</si>
  <si>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</si>
  <si>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</si>
  <si>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</si>
  <si>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</si>
  <si>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</si>
  <si>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</si>
  <si>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</si>
  <si>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</si>
  <si>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</si>
  <si>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</si>
  <si>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</si>
  <si>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</si>
  <si>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</si>
  <si>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</si>
  <si>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</si>
  <si>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</si>
  <si>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</si>
  <si>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</si>
  <si>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</si>
  <si>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</si>
  <si>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</si>
  <si>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</si>
  <si>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</si>
  <si>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</si>
  <si>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</si>
  <si>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</si>
  <si>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</si>
  <si>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</si>
  <si>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</si>
  <si>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</si>
  <si>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</si>
  <si>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</si>
  <si>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</si>
  <si>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</si>
  <si>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</si>
  <si>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</si>
  <si>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</si>
  <si>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</si>
  <si>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</si>
  <si>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</si>
  <si>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</si>
  <si>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</si>
  <si>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</si>
  <si>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</si>
  <si>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</si>
  <si>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</si>
  <si>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</si>
  <si>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</si>
  <si>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</si>
  <si>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</si>
  <si>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</si>
  <si>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</si>
  <si>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</si>
  <si>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</si>
  <si>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</si>
  <si>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</si>
  <si>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</si>
  <si>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</si>
  <si>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</si>
  <si>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</si>
  <si>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</si>
  <si>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</si>
  <si>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</si>
  <si>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</si>
  <si>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</si>
  <si>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</si>
  <si>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</si>
  <si>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</si>
  <si>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</si>
  <si>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</si>
  <si>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</si>
  <si>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</si>
  <si>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</si>
  <si>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</si>
  <si>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</si>
  <si>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</si>
  <si>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</si>
  <si>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</si>
  <si>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</si>
  <si>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</si>
  <si>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</si>
  <si>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</si>
  <si>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</si>
  <si>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</si>
  <si>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</si>
  <si>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</si>
  <si>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</si>
  <si>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</si>
  <si>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</si>
  <si>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</si>
  <si>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</si>
  <si>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</si>
  <si>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</si>
  <si>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</si>
  <si>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</si>
  <si>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</si>
  <si>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</si>
  <si>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</si>
  <si>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</si>
  <si>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</si>
  <si>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</si>
  <si>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</si>
  <si>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</si>
  <si>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</si>
  <si>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</si>
  <si>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</si>
  <si>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</si>
  <si>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</si>
  <si>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</si>
  <si>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</si>
  <si>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</si>
  <si>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</si>
  <si>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</si>
  <si>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</si>
  <si>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</si>
  <si>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</si>
  <si>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</si>
  <si>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</si>
  <si>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</si>
  <si>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</si>
  <si>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</si>
  <si>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</si>
  <si>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</si>
  <si>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</si>
  <si>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</si>
  <si>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</si>
  <si>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</si>
  <si>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</si>
  <si>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</si>
  <si>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</si>
  <si>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</si>
  <si>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</si>
  <si>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</si>
  <si>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</si>
  <si>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</si>
  <si>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</si>
  <si>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</si>
  <si>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</si>
  <si>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</si>
  <si>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</si>
  <si>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</si>
  <si>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</si>
  <si>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</si>
  <si>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</si>
  <si>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</si>
  <si>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</si>
  <si>
    <t>Nordfeldstraße 5</t>
  </si>
  <si>
    <t>Versmold</t>
  </si>
  <si>
    <t>Henrik Kirschke</t>
  </si>
  <si>
    <t>kirschke@stadtwerke-versmold.de</t>
  </si>
  <si>
    <t>05423 9519-360</t>
  </si>
  <si>
    <t>FMO</t>
  </si>
  <si>
    <t>SWV Regional GmbH</t>
  </si>
  <si>
    <t>9870115100008</t>
  </si>
  <si>
    <t>NCHN007011510000</t>
  </si>
  <si>
    <t>Dissen, Bad Rothenfelde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</si>
</sst>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4019074</xdr:colOff>
      <xdr:row>0</xdr:row>
      <xdr:rowOff>779145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2039144</xdr:colOff>
      <xdr:row>0</xdr:row>
      <xdr:rowOff>819150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593884</xdr:colOff>
      <xdr:row>0</xdr:row>
      <xdr:rowOff>788670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2029619</xdr:colOff>
      <xdr:row>0</xdr:row>
      <xdr:rowOff>815340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1591583</xdr:colOff>
      <xdr:row>47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162877</xdr:colOff>
      <xdr:row>0</xdr:row>
      <xdr:rowOff>792480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809625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665321</xdr:colOff>
      <xdr:row>0</xdr:row>
      <xdr:rowOff>779145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1888649</xdr:colOff>
      <xdr:row>0</xdr:row>
      <xdr:rowOff>819150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782239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opLeftCell="A13" zoomScale="80" zoomScaleNormal="80" workbookViewId="0">
      <selection activeCell="J19" sqref="J19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31" zoomScale="80" zoomScaleNormal="80" workbookViewId="0">
      <selection activeCell="E23" sqref="E23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43831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676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33775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SWV Regional GmbH</v>
      </c>
      <c r="E28" s="38"/>
      <c r="F28" s="11"/>
      <c r="G28" s="2"/>
    </row>
    <row r="29" spans="1:15">
      <c r="B29" s="15"/>
      <c r="C29" s="22" t="s">
        <v>395</v>
      </c>
      <c r="D29" s="45" t="s">
        <v>675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E45" sqref="E4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SWV Regional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SWV Regional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9870115100008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43831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677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678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6">
    <cfRule type="expression" dxfId="57" priority="19">
      <formula>IF($D$11="NCG",1,0)</formula>
    </cfRule>
  </conditionalFormatting>
  <conditionalFormatting sqref="D48:D62">
    <cfRule type="expression" dxfId="56" priority="18">
      <formula>IF(CELL("Zeile",D48)&lt;$D$46+CELL("Zeile",$D$48),1,0)</formula>
    </cfRule>
  </conditionalFormatting>
  <conditionalFormatting sqref="D49:D62">
    <cfRule type="expression" dxfId="55" priority="17">
      <formula>IF(CELL(D49)&lt;$D$36+27,1,0)</formula>
    </cfRule>
  </conditionalFormatting>
  <conditionalFormatting sqref="D23">
    <cfRule type="expression" dxfId="54" priority="16">
      <formula>IF($D$22=$H$22,1,0)</formula>
    </cfRule>
  </conditionalFormatting>
  <conditionalFormatting sqref="D31">
    <cfRule type="expression" dxfId="53" priority="5">
      <formula>IF($D$18="synthetisch",1,0)</formula>
    </cfRule>
  </conditionalFormatting>
  <conditionalFormatting sqref="D28">
    <cfRule type="expression" dxfId="52" priority="3">
      <formula>IF(AND($D$27=$I$27,$D$26=$H$26),1,0)</formula>
    </cfRule>
  </conditionalFormatting>
  <conditionalFormatting sqref="D26:D28">
    <cfRule type="expression" dxfId="51" priority="6">
      <formula>IF($D$18="analytisch",1,0)</formula>
    </cfRule>
  </conditionalFormatting>
  <conditionalFormatting sqref="D27">
    <cfRule type="expression" dxfId="50" priority="4">
      <formula>IF($D$26="nein",1)</formula>
    </cfRule>
  </conditionalFormatting>
  <conditionalFormatting sqref="D15">
    <cfRule type="expression" dxfId="49" priority="1">
      <formula>IF($D$11="Gaspool",1,0)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85" zoomScaleNormal="85" workbookViewId="0">
      <selection activeCell="L52" sqref="L52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SWV Regional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SWV Regional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9870115100008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43831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Dissen, Bad Rothenfelde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674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10315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">
        <v>139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FMO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10315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56 E22:F22 I22:N22 F52 G24:N24 G70:N70 E32:N34 E69:N69 E60:N60 F57:N57 F58:N58 F25:N25 F59:N5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540</v>
      </c>
    </row>
    <row r="3" spans="2:56" ht="15" customHeight="1">
      <c r="B3" s="170"/>
    </row>
    <row r="4" spans="2:56" ht="14.4">
      <c r="B4" s="129"/>
      <c r="C4" s="56" t="s">
        <v>445</v>
      </c>
      <c r="D4" s="57"/>
      <c r="E4" s="330" t="str">
        <f>Netzbetreiber!$D$9</f>
        <v>SWV Regional GmbH</v>
      </c>
      <c r="F4" s="129"/>
      <c r="M4" s="129"/>
      <c r="N4" s="129"/>
      <c r="O4" s="129"/>
    </row>
    <row r="5" spans="2:56" ht="14.4">
      <c r="B5" s="129"/>
      <c r="C5" s="56" t="s">
        <v>444</v>
      </c>
      <c r="D5" s="57"/>
      <c r="E5" s="58" t="str">
        <f>Netzbetreiber!$D$28</f>
        <v>SWV Regional GmbH</v>
      </c>
      <c r="F5" s="129"/>
      <c r="G5" s="129"/>
      <c r="H5" s="129"/>
      <c r="M5" s="129"/>
      <c r="N5" s="129"/>
      <c r="O5" s="129"/>
    </row>
    <row r="6" spans="2:56" ht="14.4">
      <c r="B6" s="129"/>
      <c r="C6" s="60" t="s">
        <v>486</v>
      </c>
      <c r="D6" s="57"/>
      <c r="E6" s="329" t="str">
        <f>Netzbetreiber!$D$11</f>
        <v>9870115100008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 ht="14.4">
      <c r="B7" s="129"/>
      <c r="C7" s="56" t="s">
        <v>133</v>
      </c>
      <c r="D7" s="57"/>
      <c r="E7" s="50">
        <f>Netzbetreiber!$D$6</f>
        <v>43831</v>
      </c>
      <c r="F7" s="129"/>
      <c r="G7" s="129"/>
      <c r="J7" s="129"/>
      <c r="K7" s="129"/>
      <c r="L7" s="129"/>
      <c r="M7" s="129"/>
      <c r="N7" s="129"/>
      <c r="O7" s="129"/>
    </row>
    <row r="8" spans="2:56" ht="14.4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 ht="14.4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 ht="14.4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 ht="14.4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 ht="14.4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 ht="14.4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 ht="14.4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4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4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4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4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4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4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4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 ht="14.4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 ht="14.4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4.4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4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4.4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4.4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 ht="14.4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4.4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4.4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4.4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4.4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 ht="14.4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 ht="14.4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 ht="14.4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 ht="14.4"/>
    <row r="72" spans="2:15" ht="15.75" customHeight="1">
      <c r="C72" s="344" t="s">
        <v>576</v>
      </c>
      <c r="D72" s="344"/>
      <c r="E72" s="344"/>
      <c r="F72" s="34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I30" sqref="I30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SWV Regional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SWV Regional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9870115100008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43831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SWV Regional GmbH</v>
      </c>
      <c r="D12" s="62" t="s">
        <v>247</v>
      </c>
      <c r="E12" s="164" t="s">
        <v>24</v>
      </c>
      <c r="F12" s="296" t="str">
        <f>VLOOKUP($E12,'BDEW-Standard'!$B$3:$M$158,F$9,0)</f>
        <v>I14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8.1086000000000005E-2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0.96123311186795624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SWV Regional GmbH</v>
      </c>
      <c r="D13" s="62" t="s">
        <v>247</v>
      </c>
      <c r="E13" s="164" t="s">
        <v>32</v>
      </c>
      <c r="F13" s="296" t="str">
        <f>VLOOKUP($E13,'BDEW-Standard'!$B$3:$M$158,F$9,0)</f>
        <v>I24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0.1058318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1.0247084991768873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SWV Regional GmbH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SWV Regional GmbH</v>
      </c>
      <c r="D15" s="62" t="s">
        <v>247</v>
      </c>
      <c r="E15" s="164" t="s">
        <v>657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SWV Regional GmbH</v>
      </c>
      <c r="D16" s="62" t="s">
        <v>247</v>
      </c>
      <c r="E16" s="164" t="s">
        <v>658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SWV Regional GmbH</v>
      </c>
      <c r="D17" s="62" t="s">
        <v>247</v>
      </c>
      <c r="E17" s="164" t="s">
        <v>659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SWV Regional GmbH</v>
      </c>
      <c r="D18" s="62" t="s">
        <v>247</v>
      </c>
      <c r="E18" s="164" t="s">
        <v>660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SWV Regional GmbH</v>
      </c>
      <c r="D19" s="62" t="s">
        <v>247</v>
      </c>
      <c r="E19" s="164" t="s">
        <v>661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SWV Regional GmbH</v>
      </c>
      <c r="D20" s="62" t="s">
        <v>247</v>
      </c>
      <c r="E20" s="164" t="s">
        <v>662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SWV Regional GmbH</v>
      </c>
      <c r="D21" s="62" t="s">
        <v>247</v>
      </c>
      <c r="E21" s="164" t="s">
        <v>663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SWV Regional GmbH</v>
      </c>
      <c r="D22" s="62" t="s">
        <v>247</v>
      </c>
      <c r="E22" s="164" t="s">
        <v>664</v>
      </c>
      <c r="F22" s="296" t="str">
        <f>VLOOKUP($E22,'BDEW-Standard'!$B$3:$M$158,F$9,0)</f>
        <v>HD4</v>
      </c>
      <c r="H22" s="273">
        <f>ROUND(VLOOKUP($E22,'BDEW-Standard'!$B$3:$M$158,H$9,0),7)</f>
        <v>3.0084346000000002</v>
      </c>
      <c r="I22" s="273">
        <f>ROUND(VLOOKUP($E22,'BDEW-Standard'!$B$3:$M$158,I$9,0),7)</f>
        <v>-36.607845300000001</v>
      </c>
      <c r="J22" s="273">
        <f>ROUND(VLOOKUP($E22,'BDEW-Standard'!$B$3:$M$158,J$9,0),7)</f>
        <v>7.3211870000000001</v>
      </c>
      <c r="K22" s="273">
        <f>ROUND(VLOOKUP($E22,'BDEW-Standard'!$B$3:$M$158,K$9,0),7)</f>
        <v>0.15496599999999999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0.97302438504000599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SWV Regional GmbH</v>
      </c>
      <c r="D23" s="62" t="s">
        <v>247</v>
      </c>
      <c r="E23" s="164" t="s">
        <v>665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SWV Regional GmbH</v>
      </c>
      <c r="D24" s="62" t="s">
        <v>247</v>
      </c>
      <c r="E24" s="164" t="s">
        <v>666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SWV Regional GmbH</v>
      </c>
      <c r="D25" s="62" t="s">
        <v>247</v>
      </c>
      <c r="E25" s="164" t="s">
        <v>667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SWV Regional GmbH</v>
      </c>
      <c r="D26" s="62" t="s">
        <v>247</v>
      </c>
      <c r="E26" s="164" t="s">
        <v>668</v>
      </c>
      <c r="F26" s="296" t="str">
        <f>VLOOKUP($E26,'BDEW-Standard'!$B$3:$M$158,F$9,0)</f>
        <v>BA4</v>
      </c>
      <c r="H26" s="273">
        <f>ROUND(VLOOKUP($E26,'BDEW-Standard'!$B$3:$M$158,H$9,0),7)</f>
        <v>0.93158890000000005</v>
      </c>
      <c r="I26" s="273">
        <f>ROUND(VLOOKUP($E26,'BDEW-Standard'!$B$3:$M$158,I$9,0),7)</f>
        <v>-33.35</v>
      </c>
      <c r="J26" s="273">
        <f>ROUND(VLOOKUP($E26,'BDEW-Standard'!$B$3:$M$158,J$9,0),7)</f>
        <v>5.7212303000000002</v>
      </c>
      <c r="K26" s="273">
        <f>ROUND(VLOOKUP($E26,'BDEW-Standard'!$B$3:$M$158,K$9,0),7)</f>
        <v>0.66564939999999995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1.0766391850538448</v>
      </c>
      <c r="R26" s="274">
        <f>ROUND(VLOOKUP(MID($E26,4,3),'Wochentag F(WT)'!$B$7:$J$22,R$9,0),4)</f>
        <v>1.0848</v>
      </c>
      <c r="S26" s="274">
        <f>ROUND(VLOOKUP(MID($E26,4,3),'Wochentag F(WT)'!$B$7:$J$22,S$9,0),4)</f>
        <v>1.1211</v>
      </c>
      <c r="T26" s="274">
        <f>ROUND(VLOOKUP(MID($E26,4,3),'Wochentag F(WT)'!$B$7:$J$22,T$9,0),4)</f>
        <v>1.0769</v>
      </c>
      <c r="U26" s="274">
        <f>ROUND(VLOOKUP(MID($E26,4,3),'Wochentag F(WT)'!$B$7:$J$22,U$9,0),4)</f>
        <v>1.1353</v>
      </c>
      <c r="V26" s="274">
        <f>ROUND(VLOOKUP(MID($E26,4,3),'Wochentag F(WT)'!$B$7:$J$22,V$9,0),4)</f>
        <v>1.1402000000000001</v>
      </c>
      <c r="W26" s="274">
        <f>ROUND(VLOOKUP(MID($E26,4,3),'Wochentag F(WT)'!$B$7:$J$22,W$9,0),4)</f>
        <v>0.48520000000000002</v>
      </c>
      <c r="X26" s="275">
        <f t="shared" si="2"/>
        <v>0.95650000000000013</v>
      </c>
      <c r="Y26" s="292"/>
      <c r="Z26" s="210"/>
    </row>
    <row r="27" spans="2:26" s="142" customFormat="1">
      <c r="B27" s="143">
        <v>16</v>
      </c>
      <c r="C27" s="144" t="str">
        <f t="shared" si="0"/>
        <v>SWV Regional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SWV Regional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SWV Regional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SWV Regional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SWV Regional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SWV Regional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SWV Regional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SWV Regional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SWV Regional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SWV Regional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SWV Regional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SWV Regional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SWV Regional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SWV Regional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SWV Regional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Y21" sqref="Y21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SWV Regional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444</v>
      </c>
      <c r="C5" s="64" t="str">
        <f>Netzbetreiber!$D$28</f>
        <v>SWV Regional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442</v>
      </c>
      <c r="C6" s="63" t="str">
        <f>Netzbetreiber!$D$11</f>
        <v>9870115100008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43831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4.4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4.4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4.4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4.4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4.4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4.4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4.4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4.4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4.4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4.4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4.4">
      <c r="B23" s="115" t="s">
        <v>651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4.4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4.4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4.4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4.4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4.4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4.4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4.4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4.4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4.4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6.4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4140625" defaultRowHeight="14.4"/>
  <cols>
    <col min="1" max="1" width="9.6640625" style="253" customWidth="1"/>
    <col min="2" max="2" width="7" style="254" customWidth="1"/>
    <col min="3" max="3" width="27.6640625" style="233" customWidth="1"/>
    <col min="4" max="10" width="8.88671875" style="233" customWidth="1"/>
    <col min="11" max="14" width="11.44140625" style="233" customWidth="1"/>
    <col min="15" max="15" width="12.33203125" style="127" customWidth="1"/>
    <col min="16" max="16" width="16.5546875" style="233" customWidth="1"/>
    <col min="17" max="16384" width="11.441406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9.6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6.4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Henrik Kirschke</cp:lastModifiedBy>
  <cp:lastPrinted>2015-03-20T22:59:10Z</cp:lastPrinted>
  <dcterms:created xsi:type="dcterms:W3CDTF">2015-01-15T05:25:41Z</dcterms:created>
  <dcterms:modified xsi:type="dcterms:W3CDTF">2023-03-14T12:31:07Z</dcterms:modified>
</cp:coreProperties>
</file>