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02_EDM\Monitoring_GAS\THE\THE - Anforderung Prüfung 2022\Verfahrensspez. Parameter\"/>
    </mc:Choice>
  </mc:AlternateContent>
  <xr:revisionPtr revIDLastSave="0" documentId="8_{F403474B-F65E-4921-975A-49ECEA4B07B1}" xr6:coauthVersionLast="36" xr6:coauthVersionMax="36" xr10:uidLastSave="{00000000-0000-0000-0000-000000000000}"/>
  <bookViews>
    <workbookView xWindow="0" yWindow="0" windowWidth="23040" windowHeight="9060" tabRatio="789" activeTab="5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 iterate="1" calcOnSave="0"/>
</workbook>
</file>

<file path=xl/calcChain.xml><?xml version="1.0" encoding="utf-8"?>
<calcChain xmlns="http://schemas.openxmlformats.org/spreadsheetml/2006/main">
  <c r="D6" i="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<sst xmlns="http://schemas.openxmlformats.org/spreadsheetml/2006/main" count="1399" uniqueCount="682">
  <si>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</si>
  <si>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</si>
  <si>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</si>
  <si>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</si>
  <si>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</si>
  <si>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</si>
  <si>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</si>
  <si>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</si>
  <si>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</si>
  <si>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</si>
  <si>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</si>
  <si>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</si>
  <si>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</si>
  <si>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</si>
  <si>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</si>
  <si>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</si>
  <si>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</si>
  <si>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</si>
  <si>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</si>
  <si>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</si>
  <si>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</si>
  <si>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</si>
  <si>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</si>
  <si>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</si>
  <si>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</si>
  <si>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</si>
  <si>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</si>
  <si>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</si>
  <si>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</si>
  <si>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</si>
  <si>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</si>
  <si>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</si>
  <si>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</si>
  <si>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</si>
  <si>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</si>
  <si>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</si>
  <si>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</si>
  <si>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</si>
  <si>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</si>
  <si>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</si>
  <si>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</si>
  <si>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</si>
  <si>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</si>
  <si>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</si>
  <si>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</si>
  <si>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</si>
  <si>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</si>
  <si>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</si>
  <si>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</si>
  <si>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</si>
  <si>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</si>
  <si>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</si>
  <si>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</si>
  <si>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</si>
  <si>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</si>
  <si>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</si>
  <si>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</si>
  <si>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</si>
  <si>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</si>
  <si>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</si>
  <si>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</si>
  <si>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</si>
  <si>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</si>
  <si>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</si>
  <si>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</si>
  <si>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</si>
  <si>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</si>
  <si>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</si>
  <si>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</si>
  <si>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</si>
  <si>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</si>
  <si>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</si>
  <si>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</si>
  <si>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</si>
  <si>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</si>
  <si>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</si>
  <si>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</si>
  <si>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</si>
  <si>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</si>
  <si>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</si>
  <si>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</si>
  <si>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</si>
  <si>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</si>
  <si>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</si>
  <si>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</si>
  <si>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</si>
  <si>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</si>
  <si>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</si>
  <si>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</si>
  <si>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</si>
  <si>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</si>
  <si>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</si>
  <si>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</si>
  <si>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</si>
  <si>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</si>
  <si>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</si>
  <si>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</si>
  <si>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</si>
  <si>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</si>
  <si>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</si>
  <si>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</si>
  <si>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</si>
  <si>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</si>
  <si>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</si>
  <si>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</si>
  <si>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</si>
  <si>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</si>
  <si>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</si>
  <si>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</si>
  <si>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</si>
  <si>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</si>
  <si>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</si>
  <si>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</si>
  <si>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</si>
  <si>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</si>
  <si>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</si>
  <si>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</si>
  <si>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</si>
  <si>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</si>
  <si>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</si>
  <si>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</si>
  <si>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</si>
  <si>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</si>
  <si>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</si>
  <si>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</si>
  <si>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</si>
  <si>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</si>
  <si>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</si>
  <si>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</si>
  <si>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</si>
  <si>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</si>
  <si>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</si>
  <si>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</si>
  <si>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</si>
  <si>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</si>
  <si>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</si>
  <si>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</si>
  <si>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</si>
  <si>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</si>
  <si>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</si>
  <si>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</si>
  <si>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</si>
  <si>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</si>
  <si>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</si>
  <si>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</si>
  <si>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</si>
  <si>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</si>
  <si>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</si>
  <si>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</si>
  <si>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</si>
  <si>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</si>
  <si>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</si>
  <si>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</si>
  <si>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</si>
  <si>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</si>
  <si>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</si>
  <si>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</si>
  <si>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</si>
  <si>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</si>
  <si>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</si>
  <si>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</si>
  <si>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</si>
  <si>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</si>
  <si>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</si>
  <si>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</si>
  <si>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</si>
  <si>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</si>
  <si>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</si>
  <si>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</si>
  <si>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</si>
  <si>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</si>
  <si>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</si>
  <si>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</si>
  <si>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</si>
  <si>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</si>
  <si>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</si>
  <si>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</si>
  <si>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</si>
  <si>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</si>
  <si>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</si>
  <si>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</si>
  <si>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</si>
  <si>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</si>
  <si>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</si>
  <si>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</si>
  <si>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</si>
  <si>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</si>
  <si>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</si>
  <si>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</si>
  <si>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</si>
  <si>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</si>
  <si>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</si>
  <si>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</si>
  <si>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</si>
  <si>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</si>
  <si>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</si>
  <si>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</si>
  <si>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</si>
  <si>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</si>
  <si>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</si>
  <si>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</si>
  <si>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</si>
  <si>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</si>
  <si>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</si>
  <si>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</si>
  <si>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</si>
  <si>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</si>
  <si>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</si>
  <si>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</si>
  <si>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</si>
  <si>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</si>
  <si>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</si>
  <si>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</si>
  <si>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</si>
  <si>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</si>
  <si>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</si>
  <si>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</si>
  <si>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</si>
  <si>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</si>
  <si>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</si>
  <si>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</si>
  <si>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</si>
  <si>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</si>
  <si>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</si>
  <si>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</si>
  <si>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</si>
  <si>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</si>
  <si>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</si>
  <si>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</si>
  <si>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</si>
  <si>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</si>
  <si>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</si>
  <si>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</si>
  <si>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</si>
  <si>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</si>
  <si>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</si>
  <si>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</si>
  <si>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</si>
  <si>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</si>
  <si>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</si>
  <si>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</si>
  <si>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</si>
  <si>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</si>
  <si>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</si>
  <si>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</si>
  <si>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</si>
  <si>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</si>
  <si>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</si>
  <si>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</si>
  <si>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</si>
  <si>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</si>
  <si>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</si>
  <si>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</si>
  <si>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</si>
  <si>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</si>
  <si>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</si>
  <si>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</si>
  <si>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</si>
  <si>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</si>
  <si>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</si>
  <si>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</si>
  <si>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</si>
  <si>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</si>
  <si>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</si>
  <si>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</si>
  <si>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</si>
  <si>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</si>
  <si>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</si>
  <si>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</si>
  <si>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</si>
  <si>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</si>
  <si>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</si>
  <si>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</si>
  <si>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</si>
  <si>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</si>
  <si>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</si>
  <si>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</si>
  <si>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</si>
  <si>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</si>
  <si>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</si>
  <si>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</si>
  <si>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</si>
  <si>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</si>
  <si>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</si>
  <si>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</si>
  <si>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</si>
  <si>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</si>
  <si>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</si>
  <si>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</si>
  <si>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</si>
  <si>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</si>
  <si>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</si>
  <si>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</si>
  <si>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</si>
  <si>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</si>
  <si>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</si>
  <si>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</si>
  <si>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</si>
  <si>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</si>
  <si>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</si>
  <si>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</si>
  <si>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</si>
  <si>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</si>
  <si>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</si>
  <si>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</si>
  <si>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</si>
  <si>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</si>
  <si>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</si>
  <si>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</si>
  <si>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</si>
  <si>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</si>
  <si>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</si>
  <si>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</si>
  <si>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</si>
  <si>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</si>
  <si>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</si>
  <si>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</si>
  <si>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</si>
  <si>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</si>
  <si>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</si>
  <si>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</si>
  <si>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</si>
  <si>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</si>
  <si>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</si>
  <si>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</si>
  <si>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</si>
  <si>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</si>
  <si>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</si>
  <si>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</si>
  <si>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</si>
  <si>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</si>
  <si>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</si>
  <si>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</si>
  <si>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</si>
  <si>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</si>
  <si>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</si>
  <si>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</si>
  <si>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</si>
  <si>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</si>
  <si>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</si>
  <si>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</si>
  <si>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</si>
  <si>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</si>
  <si>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</si>
  <si>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</si>
  <si>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</si>
  <si>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</si>
  <si>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</si>
  <si>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</si>
  <si>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</si>
  <si>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</si>
  <si>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</si>
  <si>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</si>
  <si>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</si>
  <si>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</si>
  <si>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</si>
  <si>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</si>
  <si>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</si>
  <si>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</si>
  <si>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</si>
  <si>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</si>
  <si>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</si>
  <si>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</si>
  <si>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</si>
  <si>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</si>
  <si>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</si>
  <si>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</si>
  <si>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</si>
  <si>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</si>
  <si>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</si>
  <si>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</si>
  <si>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</si>
  <si>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</si>
  <si>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</si>
  <si>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</si>
  <si>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</si>
  <si>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</si>
  <si>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</si>
  <si>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</si>
  <si>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</si>
  <si>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</si>
  <si>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</si>
  <si>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</si>
  <si>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</si>
  <si>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</si>
  <si>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</si>
  <si>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</si>
  <si>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</si>
  <si>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</si>
  <si>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</si>
  <si>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</si>
  <si>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</si>
  <si>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</si>
  <si>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</si>
  <si>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</si>
  <si>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</si>
  <si>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</si>
  <si>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</si>
  <si>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</si>
  <si>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</si>
  <si>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</si>
  <si>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</si>
  <si>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</si>
  <si>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</si>
  <si>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</si>
  <si>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</si>
  <si>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</si>
  <si>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</si>
  <si>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</si>
  <si>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</si>
  <si>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</si>
  <si>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</si>
  <si>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</si>
  <si>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</si>
  <si>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</si>
  <si>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</si>
  <si>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</si>
  <si>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</si>
  <si>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</si>
  <si>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</si>
  <si>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</si>
  <si>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</si>
  <si>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</si>
  <si>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</si>
  <si>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</si>
  <si>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</si>
  <si>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</si>
  <si>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</si>
  <si>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</si>
  <si>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</si>
  <si>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</si>
  <si>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</si>
  <si>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</si>
  <si>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</si>
  <si>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</si>
  <si>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</si>
  <si>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</si>
  <si>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</si>
  <si>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</si>
  <si>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</si>
  <si>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</si>
  <si>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</si>
  <si>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</si>
  <si>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</si>
  <si>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</si>
  <si>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</si>
  <si>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</si>
  <si>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</si>
  <si>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</si>
  <si>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</si>
  <si>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</si>
  <si>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</si>
  <si>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</si>
  <si>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</si>
  <si>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</si>
  <si>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</si>
  <si>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</si>
  <si>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</si>
  <si>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</si>
  <si>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</si>
  <si>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</si>
  <si>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</si>
  <si>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</si>
  <si>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</si>
  <si>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</si>
  <si>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</si>
  <si>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</si>
  <si>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</si>
  <si>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</si>
  <si>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</si>
  <si>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</si>
  <si>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</si>
  <si>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</si>
  <si>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</si>
  <si>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</si>
  <si>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</si>
  <si>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</si>
  <si>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</si>
  <si>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</si>
  <si>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</si>
  <si>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</si>
  <si>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</si>
  <si>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</si>
  <si>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</si>
  <si>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</si>
  <si>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</si>
  <si>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</si>
  <si>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</si>
  <si>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</si>
  <si>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</si>
  <si>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</si>
  <si>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</si>
  <si>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</si>
  <si>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</si>
  <si>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</si>
  <si>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</si>
  <si>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</si>
  <si>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</si>
  <si>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</si>
  <si>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</si>
  <si>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</si>
  <si>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</si>
  <si>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</si>
  <si>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</si>
  <si>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</si>
  <si>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</si>
  <si>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</si>
  <si>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</si>
  <si>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</si>
  <si>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</si>
  <si>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</si>
  <si>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</si>
  <si>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</si>
  <si>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</si>
  <si>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</si>
  <si>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</si>
  <si>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</si>
  <si>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</si>
  <si>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</si>
  <si>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</si>
  <si>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</si>
  <si>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</si>
  <si>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</si>
  <si>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</si>
  <si>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</si>
  <si>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</si>
  <si>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</si>
  <si>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</si>
  <si>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</si>
  <si>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</si>
  <si>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</si>
  <si>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</si>
  <si>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</si>
  <si>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</si>
  <si>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</si>
  <si>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</si>
  <si>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</si>
  <si>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</si>
  <si>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</si>
  <si>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</si>
  <si>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</si>
  <si>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</si>
  <si>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</si>
  <si>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</si>
  <si>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</si>
  <si>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</si>
  <si>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</si>
  <si>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</si>
  <si>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</si>
  <si>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</si>
  <si>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</si>
  <si>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</si>
  <si>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</si>
  <si>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</si>
  <si>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</si>
  <si>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</si>
  <si>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</si>
  <si>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</si>
  <si>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</si>
  <si>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</si>
  <si>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</si>
  <si>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</si>
  <si>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</si>
  <si>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</si>
  <si>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</si>
  <si>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</si>
  <si>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</si>
  <si>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</si>
  <si>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</si>
  <si>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</si>
  <si>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</si>
  <si>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</si>
  <si>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</si>
  <si>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</si>
  <si>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</si>
  <si>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</si>
  <si>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</si>
  <si>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</si>
  <si>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</si>
  <si>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</si>
  <si>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</si>
  <si>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</si>
  <si>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</si>
  <si>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</si>
  <si>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</si>
  <si>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</si>
  <si>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</si>
  <si>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</si>
  <si>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</si>
  <si>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</si>
  <si>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</si>
  <si>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</si>
  <si>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</si>
  <si>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</si>
  <si>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</si>
  <si>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</si>
  <si>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</si>
  <si>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</si>
  <si>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</si>
  <si>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</si>
  <si>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</si>
  <si>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</si>
  <si>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</si>
  <si>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</si>
  <si>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</si>
  <si>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</si>
  <si>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</si>
  <si>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</si>
  <si>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</si>
  <si>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</si>
  <si>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</si>
  <si>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</si>
  <si>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</si>
  <si>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</si>
  <si>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</si>
  <si>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</si>
  <si>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</si>
  <si>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</si>
  <si>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</si>
  <si>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</si>
  <si>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</si>
  <si>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</si>
  <si>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</si>
  <si>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</si>
  <si>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</si>
  <si>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</si>
  <si>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</si>
  <si>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</si>
  <si>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</si>
  <si>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</si>
  <si>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</si>
  <si>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</si>
  <si>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</si>
  <si>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</si>
  <si>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</si>
  <si>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</si>
  <si>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</si>
  <si>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</si>
  <si>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</si>
  <si>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</si>
  <si>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</si>
  <si>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</si>
  <si>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</si>
  <si>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</si>
  <si>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</si>
  <si>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</si>
  <si>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</si>
  <si>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</si>
  <si>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</si>
  <si>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</si>
  <si>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</si>
  <si>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</si>
  <si>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</si>
  <si>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</si>
  <si>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</si>
  <si>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</si>
  <si>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</si>
  <si>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Versmold GmbH</t>
  </si>
  <si>
    <t>Nordfeldstraße 5</t>
  </si>
  <si>
    <t>Versmold</t>
  </si>
  <si>
    <t>Henrik Kirschke</t>
  </si>
  <si>
    <t>henrik.kirschke@edikoo.com</t>
  </si>
  <si>
    <t xml:space="preserve">05403 3300 – 312 </t>
  </si>
  <si>
    <t>FMO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</si>
  <si>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</si>
  <si>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</si>
  <si>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</si>
  <si>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</si>
  <si>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</si>
  <si>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</si>
  <si>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</si>
  <si>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</si>
  <si>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</si>
  <si>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</si>
  <si>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</si>
  <si>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</si>
  <si>
    <t>DE_HEF04</t>
  </si>
  <si>
    <t>DE_HMF04</t>
  </si>
  <si>
    <t>SWV Regional GmbH</t>
  </si>
  <si>
    <t>9870115100008</t>
  </si>
  <si>
    <t>Dissen, Bad Rothenfelde</t>
  </si>
  <si>
    <t>THE0NKH701151000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</si>
</sst>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12" fillId="0" borderId="0" xfId="3" applyFont="1" applyFill="1" applyAlignment="1" applyProtection="1">
      <protection hidden="1"/>
    </xf>
    <xf numFmtId="1" fontId="12" fillId="0" borderId="0" xfId="3" applyNumberFormat="1" applyFont="1" applyFill="1" applyAlignment="1" applyProtection="1">
      <alignment horizontal="left"/>
      <protection hidden="1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3"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4019074</xdr:colOff>
      <xdr:row>0</xdr:row>
      <xdr:rowOff>779145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2039144</xdr:colOff>
      <xdr:row>0</xdr:row>
      <xdr:rowOff>819150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593884</xdr:colOff>
      <xdr:row>0</xdr:row>
      <xdr:rowOff>782955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2035334</xdr:colOff>
      <xdr:row>0</xdr:row>
      <xdr:rowOff>815340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1469663</xdr:colOff>
      <xdr:row>48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129857</xdr:colOff>
      <xdr:row>0</xdr:row>
      <xdr:rowOff>782955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815340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669131</xdr:colOff>
      <xdr:row>0</xdr:row>
      <xdr:rowOff>782955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1884839</xdr:colOff>
      <xdr:row>0</xdr:row>
      <xdr:rowOff>815340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665514</xdr:colOff>
      <xdr:row>0</xdr:row>
      <xdr:rowOff>778429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M28" sqref="M27:M28"/>
    </sheetView>
  </sheetViews>
  <sheetFormatPr baseColWidth="10" defaultColWidth="0" defaultRowHeight="14.4" zeroHeight="1"/>
  <cols>
    <col min="1" max="1" width="2.777343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E28" sqref="E28"/>
    </sheetView>
  </sheetViews>
  <sheetFormatPr baseColWidth="10" defaultColWidth="0" defaultRowHeight="14.4" zeroHeight="1"/>
  <cols>
    <col min="1" max="1" width="2.77734375" style="8" customWidth="1"/>
    <col min="2" max="2" width="5.77734375" style="2" customWidth="1"/>
    <col min="3" max="3" width="65" customWidth="1"/>
    <col min="4" max="4" width="35.77734375" customWidth="1"/>
    <col min="5" max="5" width="11.44140625" customWidth="1"/>
    <col min="6" max="6" width="75.7773437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44999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45108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678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7" t="s">
        <v>679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33775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">
        <v>657</v>
      </c>
      <c r="E28" s="38"/>
      <c r="F28" s="11"/>
      <c r="G28" s="2"/>
    </row>
    <row r="29" spans="1:15">
      <c r="B29" s="15"/>
      <c r="C29" s="22" t="s">
        <v>393</v>
      </c>
      <c r="D29" s="45" t="s">
        <v>678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2" priority="4">
      <formula>IF(CELL("Zeile",D30)&lt;$D$25+CELL("Zeile",$D$29),1,0)</formula>
    </cfRule>
  </conditionalFormatting>
  <conditionalFormatting sqref="D30:D48">
    <cfRule type="expression" dxfId="61" priority="3">
      <formula>IF(CELL(D30)&lt;$D$27+27,1,0)</formula>
    </cfRule>
  </conditionalFormatting>
  <conditionalFormatting sqref="D29">
    <cfRule type="expression" dxfId="0" priority="1">
      <formula>IF(CELL("Zeile",D29)&lt;$D$25+CELL("Zeile",$D$29),1,0)</formula>
    </cfRule>
  </conditionalFormatting>
  <dataValidations count="2">
    <dataValidation type="whole" allowBlank="1" showInputMessage="1" showErrorMessage="1" sqref="D25" xr:uid="{277992B6-8BFD-477D-9BD5-4C21974000C0}">
      <formula1>1</formula1>
      <formula2>20</formula2>
    </dataValidation>
    <dataValidation type="list" allowBlank="1" showInputMessage="1" showErrorMessage="1" sqref="D27" xr:uid="{2E51881B-2FC9-4C26-90AE-7D7E96B8EBC9}">
      <formula1>$C$28:$C$48</formula1>
    </dataValidation>
  </dataValidations>
  <hyperlinks>
    <hyperlink ref="D21" r:id="rId1" display="max.mustermann@muster.de" xr:uid="{30A758FD-A301-434E-AC5C-292D40E910DC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31" zoomScale="80" zoomScaleNormal="80" workbookViewId="0">
      <selection activeCell="E13" sqref="E13"/>
    </sheetView>
  </sheetViews>
  <sheetFormatPr baseColWidth="10" defaultColWidth="0" defaultRowHeight="18" customHeight="1"/>
  <cols>
    <col min="1" max="1" width="2.77734375" style="8" customWidth="1"/>
    <col min="2" max="2" width="5.77734375" style="8" customWidth="1"/>
    <col min="3" max="3" width="51.44140625" style="8" customWidth="1"/>
    <col min="4" max="4" width="33.21875" style="8" customWidth="1"/>
    <col min="5" max="5" width="26.5546875" style="8" customWidth="1"/>
    <col min="6" max="39" width="8.77734375" style="13" hidden="1" customWidth="1"/>
    <col min="40" max="16384" width="8.777343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SWV Regional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Stadtwerke Versmold GmbH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9870115100008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45108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681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135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134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680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46:D59">
    <cfRule type="expression" dxfId="59" priority="18">
      <formula>IF(CELL("Zeile",D46)&lt;$D$43+CELL("Zeile",$D$45),1,0)</formula>
    </cfRule>
  </conditionalFormatting>
  <conditionalFormatting sqref="D46:D59">
    <cfRule type="expression" dxfId="58" priority="17">
      <formula>IF(CELL(D46)&lt;$D$33+27,1,0)</formula>
    </cfRule>
  </conditionalFormatting>
  <conditionalFormatting sqref="D20">
    <cfRule type="expression" dxfId="57" priority="16">
      <formula>IF($D$19=$H$19,1,0)</formula>
    </cfRule>
  </conditionalFormatting>
  <conditionalFormatting sqref="D28">
    <cfRule type="expression" dxfId="56" priority="5">
      <formula>IF($D$15="synthetisch",1,0)</formula>
    </cfRule>
  </conditionalFormatting>
  <conditionalFormatting sqref="D25">
    <cfRule type="expression" dxfId="55" priority="3">
      <formula>IF(AND($D$24=$I$24,$D$23=$H$23),1,0)</formula>
    </cfRule>
  </conditionalFormatting>
  <conditionalFormatting sqref="D23:D25">
    <cfRule type="expression" dxfId="54" priority="6">
      <formula>IF($D$15="analytisch",1,0)</formula>
    </cfRule>
  </conditionalFormatting>
  <conditionalFormatting sqref="D24">
    <cfRule type="expression" dxfId="53" priority="4">
      <formula>IF($D$23="nein",1)</formula>
    </cfRule>
  </conditionalFormatting>
  <conditionalFormatting sqref="D13">
    <cfRule type="expression" dxfId="4" priority="2">
      <formula>IF($D$11="Gaspool",1,0)</formula>
    </cfRule>
  </conditionalFormatting>
  <conditionalFormatting sqref="D45">
    <cfRule type="expression" dxfId="3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3" zoomScaleNormal="100" workbookViewId="0">
      <selection activeCell="C73" sqref="C73:F73"/>
    </sheetView>
  </sheetViews>
  <sheetFormatPr baseColWidth="10" defaultColWidth="1" defaultRowHeight="14.4" zeroHeight="1"/>
  <cols>
    <col min="1" max="1" width="2.77734375" style="129" customWidth="1"/>
    <col min="2" max="2" width="5.44140625" style="129" customWidth="1"/>
    <col min="3" max="3" width="37.5546875" style="129" customWidth="1"/>
    <col min="4" max="4" width="12.21875" style="129" customWidth="1"/>
    <col min="5" max="14" width="13.5546875" style="129" customWidth="1"/>
    <col min="15" max="15" width="34.21875" style="129" customWidth="1"/>
    <col min="16" max="16" width="7.21875" style="171" customWidth="1"/>
    <col min="17" max="18" width="7.2187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21875" style="210" hidden="1" customWidth="1"/>
    <col min="24" max="24" width="5" style="210" hidden="1" customWidth="1"/>
    <col min="25" max="25" width="8.21875" style="210" hidden="1" customWidth="1"/>
    <col min="26" max="26" width="11.77734375" style="210" hidden="1" customWidth="1"/>
    <col min="27" max="27" width="8.777343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26" width="1" style="57" customWidth="1"/>
    <col min="127" max="16384" width="1" style="57"/>
  </cols>
  <sheetData>
    <row r="1" spans="2:56" ht="75" customHeight="1"/>
    <row r="2" spans="2:56" ht="23.4">
      <c r="B2" s="172" t="s">
        <v>544</v>
      </c>
    </row>
    <row r="3" spans="2:56" ht="15" customHeight="1">
      <c r="B3" s="172"/>
    </row>
    <row r="4" spans="2:56">
      <c r="B4" s="131"/>
      <c r="C4" s="56" t="s">
        <v>442</v>
      </c>
      <c r="D4" s="57"/>
      <c r="E4" s="368" t="s">
        <v>657</v>
      </c>
      <c r="F4" s="131"/>
      <c r="M4" s="131"/>
      <c r="N4" s="131"/>
      <c r="O4" s="131"/>
    </row>
    <row r="5" spans="2:56">
      <c r="B5" s="131"/>
      <c r="C5" s="56" t="s">
        <v>441</v>
      </c>
      <c r="D5" s="57"/>
      <c r="E5" s="58" t="str">
        <f>Netzbetreiber!D28</f>
        <v>Stadtwerke Versmold GmbH</v>
      </c>
      <c r="F5" s="131"/>
      <c r="G5" s="131"/>
      <c r="H5" s="131"/>
      <c r="M5" s="131"/>
      <c r="N5" s="131"/>
      <c r="O5" s="131"/>
    </row>
    <row r="6" spans="2:56">
      <c r="B6" s="131"/>
      <c r="C6" s="60" t="s">
        <v>485</v>
      </c>
      <c r="D6" s="57"/>
      <c r="E6" s="369">
        <v>9870022300006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56">
      <c r="B7" s="131"/>
      <c r="C7" s="56" t="s">
        <v>133</v>
      </c>
      <c r="D7" s="57"/>
      <c r="E7" s="50">
        <v>45108</v>
      </c>
      <c r="F7" s="131"/>
      <c r="G7" s="131"/>
      <c r="J7" s="131"/>
      <c r="K7" s="131"/>
      <c r="L7" s="131"/>
      <c r="M7" s="131"/>
      <c r="N7" s="131"/>
      <c r="O7" s="131"/>
    </row>
    <row r="8" spans="2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2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2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2:56">
      <c r="B11" s="131"/>
      <c r="C11" s="56" t="s">
        <v>603</v>
      </c>
      <c r="D11" s="131"/>
      <c r="E11" s="131"/>
      <c r="F11" s="297" t="str">
        <f>INDEX('SLP-Verfahren'!D45:D59,'SLP-Temp-Gebiet #01'!F10)</f>
        <v>Dissen, Bad Rothenfelde</v>
      </c>
      <c r="G11" s="301"/>
      <c r="H11" s="299"/>
      <c r="J11" s="131"/>
      <c r="K11" s="131"/>
      <c r="L11" s="131"/>
      <c r="M11" s="131"/>
      <c r="N11" s="131"/>
      <c r="O11" s="131"/>
    </row>
    <row r="12" spans="2:56"/>
    <row r="13" spans="2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2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2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2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663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10135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5.6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FMO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10135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580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2" priority="28">
      <formula>IF(E$20&lt;=$F$18,1,0)</formula>
    </cfRule>
  </conditionalFormatting>
  <conditionalFormatting sqref="E33:N37">
    <cfRule type="expression" dxfId="51" priority="27">
      <formula>IF(E$31&lt;=$F$29,1,0)</formula>
    </cfRule>
  </conditionalFormatting>
  <conditionalFormatting sqref="E26:N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7:N60">
    <cfRule type="expression" dxfId="48" priority="22">
      <formula>IF(E$55&lt;=$F$53,1,0)</formula>
    </cfRule>
  </conditionalFormatting>
  <conditionalFormatting sqref="E61:N61">
    <cfRule type="expression" dxfId="47" priority="21">
      <formula>IF(E$55&lt;=$F$53,1,0)</formula>
    </cfRule>
  </conditionalFormatting>
  <conditionalFormatting sqref="E67:N69">
    <cfRule type="expression" dxfId="46" priority="15">
      <formula>IF(E$65&lt;=$F$63,1,0)</formula>
    </cfRule>
  </conditionalFormatting>
  <conditionalFormatting sqref="E66:N69 E71:N71">
    <cfRule type="expression" dxfId="45" priority="13">
      <formula>IF(E$65&gt;$F$63,1,0)</formula>
    </cfRule>
  </conditionalFormatting>
  <conditionalFormatting sqref="E57:N61">
    <cfRule type="expression" dxfId="44" priority="12">
      <formula>IF(E$55&gt;$F$53,1,0)</formula>
    </cfRule>
  </conditionalFormatting>
  <conditionalFormatting sqref="E21:N26">
    <cfRule type="expression" dxfId="43" priority="11">
      <formula>IF(E$20&gt;$F$18,1,0)</formula>
    </cfRule>
  </conditionalFormatting>
  <conditionalFormatting sqref="E33:N37">
    <cfRule type="expression" dxfId="42" priority="10">
      <formula>IF(E$31&gt;$F$29,1,0)</formula>
    </cfRule>
  </conditionalFormatting>
  <conditionalFormatting sqref="H11 H8:H9">
    <cfRule type="expression" dxfId="41" priority="9">
      <formula>IF($F$9=1,1,0)</formula>
    </cfRule>
  </conditionalFormatting>
  <conditionalFormatting sqref="E56:N56">
    <cfRule type="expression" dxfId="40" priority="8">
      <formula>IF(E$55&gt;$F$53,1,0)</formula>
    </cfRule>
  </conditionalFormatting>
  <conditionalFormatting sqref="E32:N32">
    <cfRule type="expression" dxfId="39" priority="7">
      <formula>IF(E$31&gt;$F$29,1,0)</formula>
    </cfRule>
  </conditionalFormatting>
  <conditionalFormatting sqref="E71:N71">
    <cfRule type="expression" dxfId="38" priority="6">
      <formula>IF(E$65&lt;=$F$63,1,0)</formula>
    </cfRule>
  </conditionalFormatting>
  <conditionalFormatting sqref="H10">
    <cfRule type="expression" dxfId="37" priority="5">
      <formula>IF($F$9=1,1,0)</formula>
    </cfRule>
  </conditionalFormatting>
  <conditionalFormatting sqref="E70:N70">
    <cfRule type="expression" dxfId="36" priority="2">
      <formula>IF(E$65&lt;=$F$63,1,0)</formula>
    </cfRule>
  </conditionalFormatting>
  <conditionalFormatting sqref="E70:N70">
    <cfRule type="expression" dxfId="35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G24:N24 G71:N71 E33:N35 E70:N70 E61:N6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777343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77734375" style="129" customWidth="1"/>
    <col min="15" max="15" width="34.21875" style="129" customWidth="1"/>
    <col min="16" max="16" width="7.21875" style="171" customWidth="1"/>
    <col min="17" max="18" width="7.2187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21875" style="210" hidden="1" customWidth="1"/>
    <col min="24" max="24" width="5" style="210" hidden="1" customWidth="1"/>
    <col min="25" max="25" width="8.21875" style="210" hidden="1" customWidth="1"/>
    <col min="26" max="26" width="11.77734375" style="210" hidden="1" customWidth="1"/>
    <col min="27" max="27" width="8.777343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544</v>
      </c>
    </row>
    <row r="3" spans="1:56" ht="15" customHeight="1">
      <c r="B3" s="172"/>
    </row>
    <row r="4" spans="1:56" ht="14.4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 ht="14.4">
      <c r="B5" s="131"/>
      <c r="C5" s="56" t="s">
        <v>441</v>
      </c>
      <c r="D5" s="57"/>
      <c r="E5" s="58" t="str">
        <f>Netzbetreiber!D28</f>
        <v>Stadtwerke Versmold GmbH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 ht="14.4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 ht="14.4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4.4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4.4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4.4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4.4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4.4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ht="14.4"/>
    <row r="72" spans="2:15" ht="15.75" customHeight="1">
      <c r="C72" s="354" t="s">
        <v>580</v>
      </c>
      <c r="D72" s="354"/>
      <c r="E72" s="354"/>
      <c r="F72" s="35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abSelected="1" zoomScale="85" zoomScaleNormal="85" workbookViewId="0">
      <selection activeCell="J27" sqref="J27"/>
    </sheetView>
  </sheetViews>
  <sheetFormatPr baseColWidth="10" defaultColWidth="0" defaultRowHeight="14.4" zeroHeight="1"/>
  <cols>
    <col min="1" max="1" width="2.77734375" style="129" customWidth="1"/>
    <col min="2" max="2" width="8" style="129" customWidth="1"/>
    <col min="3" max="3" width="37.44140625" style="129" customWidth="1"/>
    <col min="4" max="4" width="10.77734375" style="129" customWidth="1"/>
    <col min="5" max="6" width="11.44140625" style="129" customWidth="1"/>
    <col min="8" max="8" width="12.77734375" style="129" customWidth="1"/>
    <col min="9" max="9" width="15.44140625" style="129" customWidth="1"/>
    <col min="10" max="11" width="12.77734375" style="129" customWidth="1"/>
    <col min="12" max="12" width="11.44140625" style="129" customWidth="1"/>
    <col min="13" max="16" width="12.77734375" style="129" customWidth="1"/>
    <col min="17" max="17" width="14.21875" style="129" customWidth="1"/>
    <col min="18" max="24" width="11.44140625" style="129" customWidth="1"/>
    <col min="25" max="25" width="20.218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SWV Regional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Netzbetreiber!$D$9</f>
        <v>SWV Regional GmbH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9870115100008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45108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SWV Regional GmbH</v>
      </c>
      <c r="D12" s="63" t="s">
        <v>248</v>
      </c>
      <c r="E12" s="166" t="s">
        <v>676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6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SWV Regional GmbH</v>
      </c>
      <c r="D13" s="63" t="s">
        <v>248</v>
      </c>
      <c r="E13" s="166" t="s">
        <v>677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SWV Regional GmbH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SWV Regional GmbH</v>
      </c>
      <c r="D15" s="63" t="s">
        <v>248</v>
      </c>
      <c r="E15" s="166" t="s">
        <v>664</v>
      </c>
      <c r="F15" s="308" t="str">
        <f>VLOOKUP($E15,'BDEW-Standard'!$B$3:$M$94,F$9,0)</f>
        <v>MK4</v>
      </c>
      <c r="H15" s="279">
        <f>ROUND(VLOOKUP($E15,'BDEW-Standard'!$B$3:$M$94,H$9,0),7)</f>
        <v>3.1177248</v>
      </c>
      <c r="I15" s="279">
        <f>ROUND(VLOOKUP($E15,'BDEW-Standard'!$B$3:$M$94,I$9,0),7)</f>
        <v>-35.871506199999999</v>
      </c>
      <c r="J15" s="279">
        <f>ROUND(VLOOKUP($E15,'BDEW-Standard'!$B$3:$M$94,J$9,0),7)</f>
        <v>7.5186828999999999</v>
      </c>
      <c r="K15" s="279">
        <f>ROUND(VLOOKUP($E15,'BDEW-Standard'!$B$3:$M$94,K$9,0),7)</f>
        <v>3.4330100000000002E-2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SWV Regional GmbH</v>
      </c>
      <c r="D16" s="63" t="s">
        <v>248</v>
      </c>
      <c r="E16" s="166" t="s">
        <v>665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SWV Regional GmbH</v>
      </c>
      <c r="D17" s="63" t="s">
        <v>248</v>
      </c>
      <c r="E17" s="166" t="s">
        <v>666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SWV Regional GmbH</v>
      </c>
      <c r="D18" s="63" t="s">
        <v>248</v>
      </c>
      <c r="E18" s="166" t="s">
        <v>667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SWV Regional GmbH</v>
      </c>
      <c r="D19" s="63" t="s">
        <v>248</v>
      </c>
      <c r="E19" s="166" t="s">
        <v>668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SWV Regional GmbH</v>
      </c>
      <c r="D20" s="63" t="s">
        <v>248</v>
      </c>
      <c r="E20" s="166" t="s">
        <v>669</v>
      </c>
      <c r="F20" s="308" t="str">
        <f>VLOOKUP($E20,'BDEW-Standard'!$B$3:$M$94,F$9,0)</f>
        <v>BH4</v>
      </c>
      <c r="H20" s="279">
        <f>ROUND(VLOOKUP($E20,'BDEW-Standard'!$B$3:$M$94,H$9,0),7)</f>
        <v>2.4595180999999999</v>
      </c>
      <c r="I20" s="279">
        <f>ROUND(VLOOKUP($E20,'BDEW-Standard'!$B$3:$M$94,I$9,0),7)</f>
        <v>-35.253212400000002</v>
      </c>
      <c r="J20" s="279">
        <f>ROUND(VLOOKUP($E20,'BDEW-Standard'!$B$3:$M$94,J$9,0),7)</f>
        <v>6.0587001000000003</v>
      </c>
      <c r="K20" s="279">
        <f>ROUND(VLOOKUP($E20,'BDEW-Standard'!$B$3:$M$94,K$9,0),7)</f>
        <v>0.16473699999999999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SWV Regional GmbH</v>
      </c>
      <c r="D21" s="63" t="s">
        <v>248</v>
      </c>
      <c r="E21" s="166" t="s">
        <v>670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SWV Regional GmbH</v>
      </c>
      <c r="D22" s="63" t="s">
        <v>248</v>
      </c>
      <c r="E22" s="166" t="s">
        <v>671</v>
      </c>
      <c r="F22" s="308" t="str">
        <f>VLOOKUP($E22,'BDEW-Standard'!$B$3:$M$94,F$9,0)</f>
        <v>HD4</v>
      </c>
      <c r="H22" s="279">
        <f>ROUND(VLOOKUP($E22,'BDEW-Standard'!$B$3:$M$94,H$9,0),7)</f>
        <v>3.0084346000000002</v>
      </c>
      <c r="I22" s="279">
        <f>ROUND(VLOOKUP($E22,'BDEW-Standard'!$B$3:$M$94,I$9,0),7)</f>
        <v>-36.607845300000001</v>
      </c>
      <c r="J22" s="279">
        <f>ROUND(VLOOKUP($E22,'BDEW-Standard'!$B$3:$M$94,J$9,0),7)</f>
        <v>7.3211870000000001</v>
      </c>
      <c r="K22" s="279">
        <f>ROUND(VLOOKUP($E22,'BDEW-Standard'!$B$3:$M$94,K$9,0),7)</f>
        <v>0.15496599999999999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0.97302438504000599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SWV Regional GmbH</v>
      </c>
      <c r="D23" s="63" t="s">
        <v>248</v>
      </c>
      <c r="E23" s="166" t="s">
        <v>672</v>
      </c>
      <c r="F23" s="308" t="str">
        <f>VLOOKUP($E23,'BDEW-Standard'!$B$3:$M$94,F$9,0)</f>
        <v>GB4</v>
      </c>
      <c r="H23" s="279">
        <f>ROUND(VLOOKUP($E23,'BDEW-Standard'!$B$3:$M$94,H$9,0),7)</f>
        <v>3.6017736</v>
      </c>
      <c r="I23" s="279">
        <f>ROUND(VLOOKUP($E23,'BDEW-Standard'!$B$3:$M$94,I$9,0),7)</f>
        <v>-37.882536799999997</v>
      </c>
      <c r="J23" s="279">
        <f>ROUND(VLOOKUP($E23,'BDEW-Standard'!$B$3:$M$94,J$9,0),7)</f>
        <v>6.9836070000000001</v>
      </c>
      <c r="K23" s="279">
        <f>ROUND(VLOOKUP($E23,'BDEW-Standard'!$B$3:$M$94,K$9,0),7)</f>
        <v>5.4826199999999999E-2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0.90239375975311864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SWV Regional GmbH</v>
      </c>
      <c r="D24" s="63" t="s">
        <v>248</v>
      </c>
      <c r="E24" s="166" t="s">
        <v>673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SWV Regional GmbH</v>
      </c>
      <c r="D25" s="63" t="s">
        <v>248</v>
      </c>
      <c r="E25" s="166" t="s">
        <v>674</v>
      </c>
      <c r="F25" s="308" t="str">
        <f>VLOOKUP($E25,'BDEW-Standard'!$B$3:$M$94,F$9,0)</f>
        <v>MF4</v>
      </c>
      <c r="H25" s="279">
        <f>ROUND(VLOOKUP($E25,'BDEW-Standard'!$B$3:$M$94,H$9,0),7)</f>
        <v>2.5187775000000001</v>
      </c>
      <c r="I25" s="279">
        <f>ROUND(VLOOKUP($E25,'BDEW-Standard'!$B$3:$M$94,I$9,0),7)</f>
        <v>-35.033375399999997</v>
      </c>
      <c r="J25" s="279">
        <f>ROUND(VLOOKUP($E25,'BDEW-Standard'!$B$3:$M$94,J$9,0),7)</f>
        <v>6.2240634000000004</v>
      </c>
      <c r="K25" s="279">
        <f>ROUND(VLOOKUP($E25,'BDEW-Standard'!$B$3:$M$94,K$9,0),7)</f>
        <v>0.10107820000000001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1.0146273685996503</v>
      </c>
      <c r="R25" s="282">
        <f>ROUND(VLOOKUP(MID($E25,4,3),'Wochentag F(WT)'!$B$7:$J$22,R$9,0),4)</f>
        <v>1.0354000000000001</v>
      </c>
      <c r="S25" s="282">
        <f>ROUND(VLOOKUP(MID($E25,4,3),'Wochentag F(WT)'!$B$7:$J$22,S$9,0),4)</f>
        <v>1.0523</v>
      </c>
      <c r="T25" s="282">
        <f>ROUND(VLOOKUP(MID($E25,4,3),'Wochentag F(WT)'!$B$7:$J$22,T$9,0),4)</f>
        <v>1.0448999999999999</v>
      </c>
      <c r="U25" s="282">
        <f>ROUND(VLOOKUP(MID($E25,4,3),'Wochentag F(WT)'!$B$7:$J$22,U$9,0),4)</f>
        <v>1.0494000000000001</v>
      </c>
      <c r="V25" s="282">
        <f>ROUND(VLOOKUP(MID($E25,4,3),'Wochentag F(WT)'!$B$7:$J$22,V$9,0),4)</f>
        <v>0.98850000000000005</v>
      </c>
      <c r="W25" s="282">
        <f>ROUND(VLOOKUP(MID($E25,4,3),'Wochentag F(WT)'!$B$7:$J$22,W$9,0),4)</f>
        <v>0.88600000000000001</v>
      </c>
      <c r="X25" s="283">
        <f t="shared" si="2"/>
        <v>0.94349999999999934</v>
      </c>
      <c r="Y25" s="304"/>
      <c r="Z25" s="213"/>
    </row>
    <row r="26" spans="2:26" s="144" customFormat="1">
      <c r="B26" s="145">
        <v>15</v>
      </c>
      <c r="C26" s="146" t="str">
        <f t="shared" si="0"/>
        <v>SWV Regional GmbH</v>
      </c>
      <c r="D26" s="63" t="s">
        <v>248</v>
      </c>
      <c r="E26" s="166" t="s">
        <v>675</v>
      </c>
      <c r="F26" s="308" t="str">
        <f>VLOOKUP($E26,'BDEW-Standard'!$B$3:$M$94,F$9,0)</f>
        <v>BA4</v>
      </c>
      <c r="H26" s="279">
        <f>ROUND(VLOOKUP($E26,'BDEW-Standard'!$B$3:$M$94,H$9,0),7)</f>
        <v>0.93158890000000005</v>
      </c>
      <c r="I26" s="279">
        <f>ROUND(VLOOKUP($E26,'BDEW-Standard'!$B$3:$M$94,I$9,0),7)</f>
        <v>-33.35</v>
      </c>
      <c r="J26" s="279">
        <f>ROUND(VLOOKUP($E26,'BDEW-Standard'!$B$3:$M$94,J$9,0),7)</f>
        <v>5.7212303000000002</v>
      </c>
      <c r="K26" s="279">
        <f>ROUND(VLOOKUP($E26,'BDEW-Standard'!$B$3:$M$94,K$9,0),7)</f>
        <v>0.66564939999999995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1.0766391850538448</v>
      </c>
      <c r="R26" s="282">
        <f>ROUND(VLOOKUP(MID($E26,4,3),'Wochentag F(WT)'!$B$7:$J$22,R$9,0),4)</f>
        <v>1.0848</v>
      </c>
      <c r="S26" s="282">
        <f>ROUND(VLOOKUP(MID($E26,4,3),'Wochentag F(WT)'!$B$7:$J$22,S$9,0),4)</f>
        <v>1.1211</v>
      </c>
      <c r="T26" s="282">
        <f>ROUND(VLOOKUP(MID($E26,4,3),'Wochentag F(WT)'!$B$7:$J$22,T$9,0),4)</f>
        <v>1.0769</v>
      </c>
      <c r="U26" s="282">
        <f>ROUND(VLOOKUP(MID($E26,4,3),'Wochentag F(WT)'!$B$7:$J$22,U$9,0),4)</f>
        <v>1.1353</v>
      </c>
      <c r="V26" s="282">
        <f>ROUND(VLOOKUP(MID($E26,4,3),'Wochentag F(WT)'!$B$7:$J$22,V$9,0),4)</f>
        <v>1.1402000000000001</v>
      </c>
      <c r="W26" s="282">
        <f>ROUND(VLOOKUP(MID($E26,4,3),'Wochentag F(WT)'!$B$7:$J$22,W$9,0),4)</f>
        <v>0.48520000000000002</v>
      </c>
      <c r="X26" s="283">
        <f t="shared" si="2"/>
        <v>0.95650000000000013</v>
      </c>
      <c r="Y26" s="304"/>
      <c r="Z26" s="213"/>
    </row>
    <row r="27" spans="2:26" s="144" customFormat="1">
      <c r="B27" s="145">
        <v>16</v>
      </c>
      <c r="C27" s="146" t="str">
        <f t="shared" si="0"/>
        <v>SWV Regional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SWV Regional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SWV Regional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SWV Regional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SWV Regional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SWV Regional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SWV Regional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SWV Regional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SWV Regional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SWV Regional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SWV Regional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SWV Regional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SWV Regional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SWV Regional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SWV Regional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6" priority="10">
      <formula>ISERROR(F11)</formula>
    </cfRule>
  </conditionalFormatting>
  <conditionalFormatting sqref="E12:F14 Y12:Y41 E27:F41 F15:F26">
    <cfRule type="duplicateValues" dxfId="15" priority="32"/>
  </conditionalFormatting>
  <conditionalFormatting sqref="E15:E26">
    <cfRule type="duplicateValues" dxfId="1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K26 C13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E11:E14 E27:E41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E12:E14</xm:sqref>
        </x14:dataValidation>
        <x14:dataValidation type="list" errorStyle="information" allowBlank="1" showInputMessage="1" showErrorMessage="1" errorTitle="Achtung!" error="keine BDEW Nomenklatur" xr:uid="{6DA719C6-9AB0-468A-817B-EF1BE96765D7}">
          <x14:formula1>
            <xm:f>'[20230701_Verfahrensspezifische-Parameter-SWVermold-9870022300006.xlsx]BDEW-Standard'!#REF!</xm:f>
          </x14:formula1>
          <xm:sqref>E15:E26</xm:sqref>
        </x14:dataValidation>
        <x14:dataValidation type="list" allowBlank="1" showInputMessage="1" showErrorMessage="1" xr:uid="{A4BFB4EE-6C39-412F-B35A-D5F462276F50}">
          <x14:formula1>
            <xm:f>'[20230701_Verfahrensspezifische-Parameter-SWVermold-9870022300006.xlsx]BDEW-Standard'!#REF!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9"/>
    <col min="4" max="4" width="19.77734375" style="129" customWidth="1"/>
    <col min="5" max="9" width="16" style="129" customWidth="1"/>
    <col min="10" max="10" width="15.21875" style="129" customWidth="1"/>
    <col min="11" max="12" width="16" style="129" customWidth="1"/>
    <col min="13" max="13" width="15.21875" style="129" customWidth="1"/>
    <col min="14" max="16384" width="11.441406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6.4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3.2" zeroHeight="1"/>
  <cols>
    <col min="1" max="1" width="2.77734375" style="76" customWidth="1"/>
    <col min="2" max="2" width="15.21875" style="76" customWidth="1"/>
    <col min="3" max="3" width="14.77734375" style="76" customWidth="1"/>
    <col min="4" max="4" width="5.77734375" style="76" hidden="1" customWidth="1"/>
    <col min="5" max="5" width="5.21875" style="76" customWidth="1"/>
    <col min="6" max="12" width="12.77734375" style="76" customWidth="1"/>
    <col min="13" max="30" width="5.7773437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SWV Regional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441</v>
      </c>
      <c r="C5" s="65" t="str">
        <f>Netzbetreiber!D28</f>
        <v>Stadtwerke Versmold GmbH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439</v>
      </c>
      <c r="C6" s="64" t="str">
        <f>Netzbetreiber!$D$11</f>
        <v>9870115100008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133</v>
      </c>
      <c r="C7" s="59">
        <f>Netzbetreiber!$D$6</f>
        <v>45108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4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4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4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4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4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4.4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4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4.4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4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4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4.4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4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1" priority="9">
      <formula>IF(E$11="NB",1,0)</formula>
    </cfRule>
  </conditionalFormatting>
  <conditionalFormatting sqref="F12:L35">
    <cfRule type="expression" dxfId="10" priority="6">
      <formula>IF($E12=1,1,0)</formula>
    </cfRule>
  </conditionalFormatting>
  <conditionalFormatting sqref="M12:AD35">
    <cfRule type="expression" dxfId="9" priority="3">
      <formula>IF(M$11=1,1)</formula>
    </cfRule>
  </conditionalFormatting>
  <conditionalFormatting sqref="M9:AD10">
    <cfRule type="expression" dxfId="8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77734375" style="258" customWidth="1"/>
    <col min="2" max="2" width="7" style="259" customWidth="1"/>
    <col min="3" max="3" width="27.77734375" style="238" customWidth="1"/>
    <col min="4" max="10" width="8.77734375" style="238" customWidth="1"/>
    <col min="11" max="14" width="11.44140625" style="238" customWidth="1"/>
    <col min="15" max="15" width="12.2187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6.4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7" priority="2" stopIfTrue="1" operator="equal">
      <formula>$M7</formula>
    </cfRule>
  </conditionalFormatting>
  <conditionalFormatting sqref="D9:J9">
    <cfRule type="cellIs" dxfId="6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18b9f00-f4e5-4488-840e-6084e0f110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Henrik Kirschke</cp:lastModifiedBy>
  <cp:lastPrinted>2015-03-20T22:59:10Z</cp:lastPrinted>
  <dcterms:created xsi:type="dcterms:W3CDTF">2015-01-15T05:25:41Z</dcterms:created>
  <dcterms:modified xsi:type="dcterms:W3CDTF">2023-03-14T12:57:16Z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